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Kaptain\Documents\"/>
    </mc:Choice>
  </mc:AlternateContent>
  <xr:revisionPtr revIDLastSave="0" documentId="8_{40996BCA-F08C-45C1-AA61-7B84FD6905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Kommunekredit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2" l="1"/>
  <c r="I11" i="2"/>
  <c r="N11" i="2"/>
  <c r="S6" i="2"/>
  <c r="R6" i="2"/>
  <c r="Q6" i="2"/>
  <c r="P6" i="2"/>
  <c r="P8" i="2"/>
  <c r="P7" i="2"/>
  <c r="P10" i="2"/>
  <c r="K10" i="2"/>
  <c r="K8" i="2"/>
  <c r="K7" i="2"/>
  <c r="N6" i="2"/>
  <c r="M6" i="2"/>
  <c r="L6" i="2"/>
  <c r="K6" i="2"/>
  <c r="Q10" i="2"/>
  <c r="S13" i="2"/>
  <c r="S15" i="2" s="1"/>
  <c r="R13" i="2"/>
  <c r="R15" i="2" s="1"/>
  <c r="Q13" i="2"/>
  <c r="Q15" i="2" s="1"/>
  <c r="P13" i="2"/>
  <c r="P15" i="2" s="1"/>
  <c r="U10" i="2"/>
  <c r="U8" i="2"/>
  <c r="U7" i="2"/>
  <c r="X6" i="2"/>
  <c r="X13" i="2" s="1"/>
  <c r="W6" i="2"/>
  <c r="W13" i="2" s="1"/>
  <c r="V6" i="2"/>
  <c r="V13" i="2" s="1"/>
  <c r="U6" i="2"/>
  <c r="U13" i="2" s="1"/>
  <c r="M13" i="2" l="1"/>
  <c r="M15" i="2" s="1"/>
  <c r="N13" i="2"/>
  <c r="N15" i="2" s="1"/>
  <c r="K13" i="2"/>
  <c r="K15" i="2" s="1"/>
  <c r="L10" i="2"/>
  <c r="L13" i="2" s="1"/>
  <c r="L15" i="2" s="1"/>
  <c r="I10" i="2"/>
  <c r="I8" i="2"/>
  <c r="I7" i="2"/>
  <c r="I6" i="2"/>
  <c r="H13" i="2"/>
  <c r="G13" i="2"/>
  <c r="F13" i="2"/>
  <c r="C13" i="1" l="1"/>
  <c r="C10" i="1" l="1"/>
  <c r="C11" i="1" l="1"/>
  <c r="C15" i="1" l="1"/>
  <c r="C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</authors>
  <commentList>
    <comment ref="E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carsten: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<sst xmlns="http://schemas.openxmlformats.org/spreadsheetml/2006/main" count="103" uniqueCount="89">
  <si>
    <t>DRONNINGLUND FJERNVARME A.M.B.A.</t>
  </si>
  <si>
    <t>TIDSELBAK ALLE 18</t>
  </si>
  <si>
    <t>9330 DRONNINGLUND</t>
  </si>
  <si>
    <t>Enheder</t>
  </si>
  <si>
    <t>FORUDSÆTNINGER:</t>
  </si>
  <si>
    <t>Varmeproduktion oliefyr MWh</t>
  </si>
  <si>
    <t>Samlet varmeproduktion</t>
  </si>
  <si>
    <t>Forventet varmetab %</t>
  </si>
  <si>
    <t xml:space="preserve"> </t>
  </si>
  <si>
    <t>Elproduktion MWh</t>
  </si>
  <si>
    <t xml:space="preserve">Graddagetal </t>
  </si>
  <si>
    <t>Salg af varme (MWh):</t>
  </si>
  <si>
    <t>BUDGET:</t>
  </si>
  <si>
    <t>Pris</t>
  </si>
  <si>
    <t>kr.</t>
  </si>
  <si>
    <t>1.000 kr.</t>
  </si>
  <si>
    <t>Forbrugsafgift</t>
  </si>
  <si>
    <t>Fast afgift:</t>
  </si>
  <si>
    <t>Målerleje</t>
  </si>
  <si>
    <t>Forbrugsafgift i alt</t>
  </si>
  <si>
    <t>Teknisk olie, Tons, kr./tons</t>
  </si>
  <si>
    <t>Gas til fjernvarme, m3 - kr./m3</t>
  </si>
  <si>
    <t>Fast månelig betaling for Naturgas</t>
  </si>
  <si>
    <t>HENLÆGGELSE TIL NYANLÆG</t>
  </si>
  <si>
    <t xml:space="preserve">RESULTAT </t>
  </si>
  <si>
    <t>-rum (m2)</t>
  </si>
  <si>
    <t>Solvarmeproduktion</t>
  </si>
  <si>
    <t>Budgetteret varmeproduktion i alt</t>
  </si>
  <si>
    <t>Forventet varmetab MWh (salg)</t>
  </si>
  <si>
    <t>PRODUKTION I ALT (Konto 164999)</t>
  </si>
  <si>
    <t>Vedligeholdelse af</t>
  </si>
  <si>
    <t>Øvrige (299999)</t>
  </si>
  <si>
    <t>Vedligeholdelse i alt (299999)</t>
  </si>
  <si>
    <t>Anlæg Søndervang (227989)</t>
  </si>
  <si>
    <t>Anlæg kraftvarme (217999)</t>
  </si>
  <si>
    <t>Anlæg Solfanger (237999)</t>
  </si>
  <si>
    <t>køb af el (300999 + 309149)</t>
  </si>
  <si>
    <t>Hovedledninger  (347999)</t>
  </si>
  <si>
    <t>Stikledninger (356999)</t>
  </si>
  <si>
    <t>Køb af vand (359999)</t>
  </si>
  <si>
    <t>Ledninger i alt (364999)</t>
  </si>
  <si>
    <t>Måleromkostninger (376999)</t>
  </si>
  <si>
    <t>Bestyrelse m.m (413999 + 418999)</t>
  </si>
  <si>
    <t>Forbrugerinformation (423999)</t>
  </si>
  <si>
    <t>Administration (428999)</t>
  </si>
  <si>
    <t>Revision (431999)</t>
  </si>
  <si>
    <t>Juridisk bistand</t>
  </si>
  <si>
    <t>Forsikring</t>
  </si>
  <si>
    <t>Småanskaffelser</t>
  </si>
  <si>
    <t>I øvrigt i alt (432999)</t>
  </si>
  <si>
    <t>Gebyrer</t>
  </si>
  <si>
    <t>Udlejning</t>
  </si>
  <si>
    <t>Andre driftsindtægter (453999)</t>
  </si>
  <si>
    <t>IT-omkostninger (429999)</t>
  </si>
  <si>
    <t>Renteindtægter</t>
  </si>
  <si>
    <t>Renteomkostninger (489999)</t>
  </si>
  <si>
    <t>Personaleomkostninger 560700</t>
  </si>
  <si>
    <t>Kørselsomkostninger (572100)</t>
  </si>
  <si>
    <t>Lokaleomkostninger</t>
  </si>
  <si>
    <t>Over/underskud forrige år</t>
  </si>
  <si>
    <t xml:space="preserve">Varmeproduktion gasmotorer MWh </t>
  </si>
  <si>
    <t>Varmeproduktion Gasfyr MWh</t>
  </si>
  <si>
    <t>Samlet varmeproduktion Gas</t>
  </si>
  <si>
    <t>Konsulentbistand</t>
  </si>
  <si>
    <t>Opfølgningsprogram SUNSTORE 3</t>
  </si>
  <si>
    <t>Refusion energiafgift ved gasdrift på kedler</t>
  </si>
  <si>
    <t>Varmeproduktion Varmepumpe</t>
  </si>
  <si>
    <t>El til varmepumpe</t>
  </si>
  <si>
    <t>2023</t>
  </si>
  <si>
    <t>Anlæg varmepumpe</t>
  </si>
  <si>
    <t>Ledningsregistrering</t>
  </si>
  <si>
    <t>Garantiprovision</t>
  </si>
  <si>
    <t>Renteudgifter lån</t>
  </si>
  <si>
    <t>Renteudgifter driftskredit</t>
  </si>
  <si>
    <t xml:space="preserve">AFSKRIVNINGER </t>
  </si>
  <si>
    <t>Prod</t>
  </si>
  <si>
    <t>Dist</t>
  </si>
  <si>
    <t>Transm</t>
  </si>
  <si>
    <t>Adm</t>
  </si>
  <si>
    <t>Afdrag</t>
  </si>
  <si>
    <t>Rente</t>
  </si>
  <si>
    <t>Garanti</t>
  </si>
  <si>
    <t>Solvarme</t>
  </si>
  <si>
    <t>Varmepumpe</t>
  </si>
  <si>
    <t>Låg</t>
  </si>
  <si>
    <t>Nyt lån</t>
  </si>
  <si>
    <t>Afskrivning</t>
  </si>
  <si>
    <t>Afrund</t>
  </si>
  <si>
    <t>BUDGET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</si>
</sst>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#,##0_ ;[Red]\-#,##0\ "/>
    <numFmt numFmtId="167" formatCode="_(* #,##0.0000_);_(* \(#,##0.0000\);_(* &quot;-&quot;??_);_(@_)"/>
    <numFmt numFmtId="168" formatCode="_-* #,##0.00\ _k_r_._-;\-* #,##0.00\ _k_r_._-;_-* &quot;-&quot;??\ _k_r_.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12"/>
      <color theme="3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0"/>
      <color rgb="FF00206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1" fillId="0" borderId="1" xfId="1" applyBorder="1"/>
    <xf numFmtId="0" fontId="1" fillId="0" borderId="9" xfId="1" applyBorder="1"/>
    <xf numFmtId="0" fontId="1" fillId="0" borderId="9" xfId="1" quotePrefix="1" applyBorder="1"/>
    <xf numFmtId="165" fontId="1" fillId="0" borderId="0" xfId="1" applyNumberFormat="1"/>
    <xf numFmtId="3" fontId="1" fillId="0" borderId="0" xfId="1" applyNumberFormat="1"/>
    <xf numFmtId="165" fontId="1" fillId="0" borderId="0" xfId="2" applyNumberFormat="1" applyFont="1"/>
    <xf numFmtId="165" fontId="2" fillId="0" borderId="9" xfId="2" applyNumberFormat="1" applyFont="1" applyBorder="1"/>
    <xf numFmtId="0" fontId="2" fillId="0" borderId="9" xfId="1" applyFont="1" applyBorder="1"/>
    <xf numFmtId="0" fontId="2" fillId="0" borderId="2" xfId="1" applyFont="1" applyBorder="1"/>
    <xf numFmtId="165" fontId="2" fillId="0" borderId="1" xfId="2" applyNumberFormat="1" applyFont="1" applyBorder="1"/>
    <xf numFmtId="164" fontId="2" fillId="0" borderId="6" xfId="2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6" fillId="0" borderId="9" xfId="1" quotePrefix="1" applyFont="1" applyBorder="1"/>
    <xf numFmtId="0" fontId="6" fillId="0" borderId="9" xfId="1" applyFont="1" applyBorder="1"/>
    <xf numFmtId="9" fontId="1" fillId="0" borderId="0" xfId="1" applyNumberFormat="1"/>
    <xf numFmtId="0" fontId="7" fillId="0" borderId="9" xfId="1" applyFont="1" applyBorder="1"/>
    <xf numFmtId="0" fontId="8" fillId="0" borderId="9" xfId="1" applyFont="1" applyBorder="1"/>
    <xf numFmtId="0" fontId="8" fillId="0" borderId="0" xfId="1" applyFont="1"/>
    <xf numFmtId="0" fontId="3" fillId="0" borderId="9" xfId="1" applyFont="1" applyBorder="1"/>
    <xf numFmtId="9" fontId="8" fillId="0" borderId="0" xfId="1" applyNumberFormat="1" applyFont="1"/>
    <xf numFmtId="165" fontId="7" fillId="0" borderId="9" xfId="2" applyNumberFormat="1" applyFont="1" applyBorder="1"/>
    <xf numFmtId="3" fontId="10" fillId="0" borderId="9" xfId="1" applyNumberFormat="1" applyFont="1" applyBorder="1"/>
    <xf numFmtId="0" fontId="9" fillId="0" borderId="9" xfId="1" applyFont="1" applyBorder="1"/>
    <xf numFmtId="165" fontId="9" fillId="0" borderId="9" xfId="2" applyNumberFormat="1" applyFont="1" applyBorder="1"/>
    <xf numFmtId="3" fontId="10" fillId="0" borderId="1" xfId="1" applyNumberFormat="1" applyFont="1" applyBorder="1"/>
    <xf numFmtId="4" fontId="1" fillId="0" borderId="0" xfId="1" applyNumberFormat="1"/>
    <xf numFmtId="165" fontId="10" fillId="2" borderId="9" xfId="2" applyNumberFormat="1" applyFont="1" applyFill="1" applyBorder="1"/>
    <xf numFmtId="165" fontId="6" fillId="2" borderId="9" xfId="2" applyNumberFormat="1" applyFont="1" applyFill="1" applyBorder="1"/>
    <xf numFmtId="165" fontId="10" fillId="3" borderId="9" xfId="2" applyNumberFormat="1" applyFont="1" applyFill="1" applyBorder="1"/>
    <xf numFmtId="0" fontId="1" fillId="3" borderId="9" xfId="1" applyFill="1" applyBorder="1"/>
    <xf numFmtId="165" fontId="4" fillId="3" borderId="9" xfId="2" applyNumberFormat="1" applyFont="1" applyFill="1" applyBorder="1"/>
    <xf numFmtId="164" fontId="10" fillId="3" borderId="9" xfId="2" applyFont="1" applyFill="1" applyBorder="1"/>
    <xf numFmtId="165" fontId="10" fillId="3" borderId="1" xfId="2" applyNumberFormat="1" applyFont="1" applyFill="1" applyBorder="1"/>
    <xf numFmtId="164" fontId="10" fillId="3" borderId="1" xfId="2" applyFont="1" applyFill="1" applyBorder="1"/>
    <xf numFmtId="165" fontId="8" fillId="3" borderId="3" xfId="2" applyNumberFormat="1" applyFont="1" applyFill="1" applyBorder="1"/>
    <xf numFmtId="164" fontId="8" fillId="3" borderId="4" xfId="2" applyFont="1" applyFill="1" applyBorder="1"/>
    <xf numFmtId="0" fontId="1" fillId="0" borderId="0" xfId="1" applyAlignment="1">
      <alignment horizontal="center"/>
    </xf>
    <xf numFmtId="3" fontId="0" fillId="0" borderId="0" xfId="0" applyNumberFormat="1"/>
    <xf numFmtId="0" fontId="6" fillId="0" borderId="1" xfId="1" applyFont="1" applyBorder="1"/>
    <xf numFmtId="165" fontId="10" fillId="2" borderId="1" xfId="1" applyNumberFormat="1" applyFont="1" applyFill="1" applyBorder="1"/>
    <xf numFmtId="3" fontId="4" fillId="0" borderId="0" xfId="1" applyNumberFormat="1" applyFont="1"/>
    <xf numFmtId="3" fontId="7" fillId="0" borderId="0" xfId="1" applyNumberFormat="1" applyFont="1"/>
    <xf numFmtId="3" fontId="1" fillId="0" borderId="0" xfId="2" applyNumberFormat="1" applyFont="1" applyFill="1" applyBorder="1"/>
    <xf numFmtId="3" fontId="6" fillId="0" borderId="0" xfId="1" quotePrefix="1" applyNumberFormat="1" applyFont="1"/>
    <xf numFmtId="165" fontId="6" fillId="3" borderId="9" xfId="2" applyNumberFormat="1" applyFont="1" applyFill="1" applyBorder="1"/>
    <xf numFmtId="165" fontId="6" fillId="3" borderId="1" xfId="2" applyNumberFormat="1" applyFont="1" applyFill="1" applyBorder="1"/>
    <xf numFmtId="165" fontId="8" fillId="3" borderId="5" xfId="2" applyNumberFormat="1" applyFont="1" applyFill="1" applyBorder="1"/>
    <xf numFmtId="165" fontId="1" fillId="0" borderId="10" xfId="2" applyNumberFormat="1" applyFont="1" applyBorder="1"/>
    <xf numFmtId="0" fontId="1" fillId="0" borderId="10" xfId="1" applyBorder="1"/>
    <xf numFmtId="165" fontId="6" fillId="2" borderId="1" xfId="2" applyNumberFormat="1" applyFont="1" applyFill="1" applyBorder="1"/>
    <xf numFmtId="165" fontId="4" fillId="0" borderId="10" xfId="2" applyNumberFormat="1" applyFont="1" applyBorder="1"/>
    <xf numFmtId="165" fontId="10" fillId="0" borderId="9" xfId="2" applyNumberFormat="1" applyFont="1" applyBorder="1"/>
    <xf numFmtId="165" fontId="10" fillId="0" borderId="9" xfId="2" applyNumberFormat="1" applyFont="1" applyFill="1" applyBorder="1"/>
    <xf numFmtId="165" fontId="10" fillId="0" borderId="1" xfId="2" applyNumberFormat="1" applyFont="1" applyFill="1" applyBorder="1"/>
    <xf numFmtId="0" fontId="2" fillId="0" borderId="11" xfId="1" applyFont="1" applyBorder="1"/>
    <xf numFmtId="0" fontId="1" fillId="0" borderId="11" xfId="1" applyBorder="1"/>
    <xf numFmtId="165" fontId="11" fillId="0" borderId="9" xfId="2" applyNumberFormat="1" applyFont="1" applyFill="1" applyBorder="1"/>
    <xf numFmtId="3" fontId="1" fillId="0" borderId="9" xfId="1" applyNumberFormat="1" applyBorder="1"/>
    <xf numFmtId="165" fontId="14" fillId="0" borderId="7" xfId="2" applyNumberFormat="1" applyFont="1" applyBorder="1"/>
    <xf numFmtId="165" fontId="14" fillId="0" borderId="9" xfId="2" applyNumberFormat="1" applyFont="1" applyBorder="1"/>
    <xf numFmtId="0" fontId="4" fillId="0" borderId="1" xfId="1" applyFont="1" applyBorder="1"/>
    <xf numFmtId="165" fontId="14" fillId="0" borderId="1" xfId="2" applyNumberFormat="1" applyFont="1" applyBorder="1"/>
    <xf numFmtId="165" fontId="15" fillId="0" borderId="9" xfId="2" applyNumberFormat="1" applyFont="1" applyBorder="1"/>
    <xf numFmtId="165" fontId="16" fillId="0" borderId="9" xfId="2" applyNumberFormat="1" applyFont="1" applyFill="1" applyBorder="1"/>
    <xf numFmtId="165" fontId="17" fillId="0" borderId="9" xfId="2" applyNumberFormat="1" applyFont="1" applyFill="1" applyBorder="1"/>
    <xf numFmtId="3" fontId="16" fillId="0" borderId="0" xfId="1" applyNumberFormat="1" applyFont="1"/>
    <xf numFmtId="165" fontId="18" fillId="0" borderId="9" xfId="2" applyNumberFormat="1" applyFont="1" applyBorder="1"/>
    <xf numFmtId="0" fontId="4" fillId="0" borderId="11" xfId="1" applyFont="1" applyBorder="1"/>
    <xf numFmtId="165" fontId="12" fillId="0" borderId="9" xfId="2" applyNumberFormat="1" applyFont="1" applyFill="1" applyBorder="1"/>
    <xf numFmtId="166" fontId="9" fillId="0" borderId="9" xfId="2" applyNumberFormat="1" applyFont="1" applyBorder="1"/>
    <xf numFmtId="167" fontId="10" fillId="2" borderId="9" xfId="2" applyNumberFormat="1" applyFont="1" applyFill="1" applyBorder="1" applyAlignment="1">
      <alignment horizontal="right" vertical="center"/>
    </xf>
    <xf numFmtId="1" fontId="10" fillId="2" borderId="1" xfId="1" applyNumberFormat="1" applyFont="1" applyFill="1" applyBorder="1"/>
    <xf numFmtId="166" fontId="1" fillId="0" borderId="0" xfId="1" applyNumberFormat="1"/>
    <xf numFmtId="0" fontId="19" fillId="0" borderId="11" xfId="1" applyFont="1" applyBorder="1"/>
    <xf numFmtId="3" fontId="10" fillId="2" borderId="9" xfId="2" applyNumberFormat="1" applyFont="1" applyFill="1" applyBorder="1" applyAlignment="1">
      <alignment horizontal="right" vertical="center"/>
    </xf>
    <xf numFmtId="4" fontId="10" fillId="2" borderId="1" xfId="1" applyNumberFormat="1" applyFont="1" applyFill="1" applyBorder="1"/>
    <xf numFmtId="3" fontId="0" fillId="0" borderId="0" xfId="0" applyNumberFormat="1" applyAlignment="1">
      <alignment horizontal="right"/>
    </xf>
    <xf numFmtId="3" fontId="22" fillId="0" borderId="0" xfId="0" applyNumberFormat="1" applyFont="1" applyAlignment="1">
      <alignment horizontal="right"/>
    </xf>
    <xf numFmtId="4" fontId="0" fillId="0" borderId="0" xfId="0" applyNumberFormat="1"/>
    <xf numFmtId="168" fontId="4" fillId="0" borderId="0" xfId="1" applyNumberFormat="1" applyFont="1"/>
    <xf numFmtId="9" fontId="1" fillId="0" borderId="0" xfId="3" applyFont="1" applyFill="1"/>
    <xf numFmtId="165" fontId="1" fillId="0" borderId="0" xfId="2" applyNumberFormat="1" applyFont="1" applyFill="1"/>
    <xf numFmtId="165" fontId="6" fillId="0" borderId="0" xfId="2" applyNumberFormat="1" applyFont="1" applyFill="1"/>
    <xf numFmtId="165" fontId="6" fillId="3" borderId="9" xfId="2" applyNumberFormat="1" applyFont="1" applyFill="1" applyBorder="1" applyAlignment="1">
      <alignment horizontal="right"/>
    </xf>
    <xf numFmtId="165" fontId="4" fillId="0" borderId="7" xfId="2" applyNumberFormat="1" applyFont="1" applyBorder="1" applyAlignment="1">
      <alignment horizontal="right"/>
    </xf>
    <xf numFmtId="3" fontId="4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3" xfId="1" quotePrefix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5" fillId="0" borderId="5" xfId="1" quotePrefix="1" applyFont="1" applyBorder="1" applyAlignment="1">
      <alignment horizontal="center"/>
    </xf>
    <xf numFmtId="0" fontId="3" fillId="0" borderId="11" xfId="1" applyFont="1" applyBorder="1"/>
    <xf numFmtId="0" fontId="0" fillId="0" borderId="0" xfId="0"/>
    <xf numFmtId="3" fontId="1" fillId="0" borderId="0" xfId="1" applyNumberFormat="1"/>
    <xf numFmtId="165" fontId="6" fillId="0" borderId="0" xfId="2" applyNumberFormat="1" applyFont="1" applyFill="1" applyAlignment="1">
      <alignment wrapText="1"/>
    </xf>
    <xf numFmtId="0" fontId="0" fillId="0" borderId="0" xfId="0" applyAlignment="1">
      <alignment wrapText="1"/>
    </xf>
    <xf numFmtId="165" fontId="1" fillId="0" borderId="0" xfId="2" applyNumberFormat="1" applyFont="1" applyFill="1" applyAlignment="1">
      <alignment wrapText="1"/>
    </xf>
  </cellXfs>
  <cellStyles count="4">
    <cellStyle name="1000-sep (2 dec)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6"/>
  <sheetViews>
    <sheetView tabSelected="1" zoomScale="110" zoomScaleNormal="11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.7109375" customWidth="1"/>
    <col min="2" max="2" width="50.28515625" customWidth="1"/>
    <col min="3" max="3" width="10.28515625" bestFit="1" customWidth="1"/>
    <col min="4" max="4" width="11.28515625" bestFit="1" customWidth="1"/>
    <col min="5" max="5" width="22.85546875" bestFit="1" customWidth="1"/>
    <col min="6" max="6" width="22.28515625" style="41" bestFit="1" customWidth="1"/>
    <col min="7" max="7" width="11.28515625" bestFit="1" customWidth="1"/>
  </cols>
  <sheetData>
    <row r="1" spans="2:7" x14ac:dyDescent="0.25">
      <c r="B1" s="58" t="s">
        <v>0</v>
      </c>
      <c r="C1" s="1"/>
      <c r="D1" s="1"/>
      <c r="E1" s="1"/>
      <c r="F1" s="6"/>
      <c r="G1" s="1"/>
    </row>
    <row r="2" spans="2:7" x14ac:dyDescent="0.25">
      <c r="B2" s="58" t="s">
        <v>1</v>
      </c>
      <c r="C2" s="1"/>
      <c r="D2" s="1"/>
      <c r="E2" s="1"/>
      <c r="F2" s="6"/>
      <c r="G2" s="1"/>
    </row>
    <row r="3" spans="2:7" x14ac:dyDescent="0.25">
      <c r="B3" s="58" t="s">
        <v>2</v>
      </c>
      <c r="C3" s="1"/>
      <c r="D3" s="1"/>
      <c r="E3" s="1"/>
      <c r="F3" s="84"/>
      <c r="G3" s="1"/>
    </row>
    <row r="4" spans="2:7" x14ac:dyDescent="0.25">
      <c r="B4" s="77"/>
      <c r="C4" s="1"/>
      <c r="D4" s="1"/>
      <c r="E4" s="1"/>
      <c r="F4" s="6"/>
      <c r="G4" s="1"/>
    </row>
    <row r="5" spans="2:7" ht="15.75" x14ac:dyDescent="0.25">
      <c r="B5" s="94" t="s">
        <v>88</v>
      </c>
      <c r="C5" s="95"/>
      <c r="D5" s="1"/>
      <c r="E5" s="1"/>
      <c r="F5" s="6"/>
      <c r="G5" s="1"/>
    </row>
    <row r="6" spans="2:7" x14ac:dyDescent="0.25">
      <c r="B6" s="3"/>
      <c r="C6" s="8" t="s">
        <v>3</v>
      </c>
      <c r="D6" s="1"/>
      <c r="E6" s="1"/>
      <c r="F6" s="6"/>
      <c r="G6" s="1"/>
    </row>
    <row r="7" spans="2:7" x14ac:dyDescent="0.25">
      <c r="B7" s="9" t="s">
        <v>4</v>
      </c>
      <c r="C7" s="3"/>
      <c r="D7" s="1"/>
      <c r="E7" s="85"/>
      <c r="F7" s="6"/>
      <c r="G7" s="1"/>
    </row>
    <row r="8" spans="2:7" x14ac:dyDescent="0.25">
      <c r="B8" s="9" t="s">
        <v>27</v>
      </c>
      <c r="C8" s="61">
        <v>40000</v>
      </c>
      <c r="D8" s="6"/>
      <c r="E8" s="85"/>
      <c r="F8" s="6"/>
      <c r="G8" s="1"/>
    </row>
    <row r="9" spans="2:7" x14ac:dyDescent="0.25">
      <c r="B9" s="3" t="s">
        <v>60</v>
      </c>
      <c r="C9" s="25">
        <v>0</v>
      </c>
      <c r="D9" s="6"/>
      <c r="E9" s="85"/>
      <c r="F9" s="6"/>
      <c r="G9" s="1"/>
    </row>
    <row r="10" spans="2:7" x14ac:dyDescent="0.25">
      <c r="B10" s="3" t="s">
        <v>61</v>
      </c>
      <c r="C10" s="25">
        <f>C8-C9-C14-C13-C12</f>
        <v>25700</v>
      </c>
      <c r="D10" s="6"/>
      <c r="E10" s="99"/>
      <c r="F10" s="96"/>
      <c r="G10" s="1"/>
    </row>
    <row r="11" spans="2:7" x14ac:dyDescent="0.25">
      <c r="B11" s="3" t="s">
        <v>62</v>
      </c>
      <c r="C11" s="25">
        <f>SUM(C9:C10)</f>
        <v>25700</v>
      </c>
      <c r="D11" s="6"/>
      <c r="E11" s="99"/>
      <c r="F11" s="96"/>
      <c r="G11" s="1"/>
    </row>
    <row r="12" spans="2:7" x14ac:dyDescent="0.25">
      <c r="B12" s="3" t="s">
        <v>5</v>
      </c>
      <c r="C12" s="25">
        <v>500</v>
      </c>
      <c r="D12" s="6"/>
      <c r="E12" s="85"/>
      <c r="F12" s="6"/>
      <c r="G12" s="1"/>
    </row>
    <row r="13" spans="2:7" x14ac:dyDescent="0.25">
      <c r="B13" s="3" t="s">
        <v>66</v>
      </c>
      <c r="C13" s="25">
        <f>F10*5</f>
        <v>0</v>
      </c>
      <c r="D13" s="6"/>
      <c r="E13" s="97"/>
      <c r="F13" s="96"/>
      <c r="G13" s="1"/>
    </row>
    <row r="14" spans="2:7" x14ac:dyDescent="0.25">
      <c r="B14" s="3" t="s">
        <v>26</v>
      </c>
      <c r="C14" s="25">
        <v>13800</v>
      </c>
      <c r="D14" s="6"/>
      <c r="E14" s="98"/>
      <c r="F14" s="96"/>
      <c r="G14" s="1"/>
    </row>
    <row r="15" spans="2:7" x14ac:dyDescent="0.25">
      <c r="B15" s="3" t="s">
        <v>6</v>
      </c>
      <c r="C15" s="25">
        <f>SUM(C11:C14)</f>
        <v>40000</v>
      </c>
      <c r="D15" s="6"/>
      <c r="E15" s="85"/>
      <c r="F15" s="6"/>
      <c r="G15" s="1"/>
    </row>
    <row r="16" spans="2:7" x14ac:dyDescent="0.25">
      <c r="B16" s="3" t="s">
        <v>28</v>
      </c>
      <c r="C16" s="25">
        <f>C15-C20</f>
        <v>11000</v>
      </c>
      <c r="D16" s="6"/>
      <c r="E16" s="86"/>
      <c r="F16" s="6"/>
      <c r="G16" s="1"/>
    </row>
    <row r="17" spans="2:7" x14ac:dyDescent="0.25">
      <c r="B17" s="3" t="s">
        <v>7</v>
      </c>
      <c r="C17" s="25"/>
      <c r="D17" s="6"/>
      <c r="E17" s="86"/>
      <c r="F17" s="6"/>
      <c r="G17" s="1"/>
    </row>
    <row r="18" spans="2:7" x14ac:dyDescent="0.25">
      <c r="B18" s="3" t="s">
        <v>9</v>
      </c>
      <c r="C18" s="25">
        <v>0</v>
      </c>
      <c r="D18" s="6"/>
      <c r="E18" s="86"/>
    </row>
    <row r="19" spans="2:7" x14ac:dyDescent="0.25">
      <c r="B19" s="3" t="s">
        <v>10</v>
      </c>
      <c r="C19" s="25">
        <v>3112</v>
      </c>
      <c r="D19" s="6"/>
      <c r="E19" s="85"/>
      <c r="F19" s="6"/>
      <c r="G19" s="1"/>
    </row>
    <row r="20" spans="2:7" x14ac:dyDescent="0.25">
      <c r="B20" s="2" t="s">
        <v>11</v>
      </c>
      <c r="C20" s="28">
        <v>29000</v>
      </c>
      <c r="D20" s="6"/>
      <c r="E20" s="7"/>
      <c r="F20" s="6"/>
      <c r="G20" s="1"/>
    </row>
    <row r="21" spans="2:7" x14ac:dyDescent="0.25">
      <c r="B21" s="10" t="s">
        <v>12</v>
      </c>
      <c r="C21" s="91" t="s">
        <v>68</v>
      </c>
      <c r="D21" s="92"/>
      <c r="E21" s="93"/>
      <c r="F21" s="44"/>
      <c r="G21" s="76"/>
    </row>
    <row r="22" spans="2:7" x14ac:dyDescent="0.25">
      <c r="B22" s="2"/>
      <c r="C22" s="11" t="s">
        <v>3</v>
      </c>
      <c r="D22" s="12" t="s">
        <v>13</v>
      </c>
      <c r="E22" s="11"/>
      <c r="F22" s="6"/>
      <c r="G22" s="5"/>
    </row>
    <row r="23" spans="2:7" x14ac:dyDescent="0.25">
      <c r="B23" s="13"/>
      <c r="C23" s="13"/>
      <c r="D23" s="14" t="s">
        <v>14</v>
      </c>
      <c r="E23" s="88" t="s">
        <v>15</v>
      </c>
      <c r="F23" s="44"/>
      <c r="G23" s="83"/>
    </row>
    <row r="24" spans="2:7" x14ac:dyDescent="0.25">
      <c r="B24" s="13" t="s">
        <v>16</v>
      </c>
      <c r="C24" s="34">
        <v>29000</v>
      </c>
      <c r="D24" s="35">
        <v>1366.6</v>
      </c>
      <c r="E24" s="87">
        <v>39631.4</v>
      </c>
      <c r="F24" s="6"/>
      <c r="G24" s="29"/>
    </row>
    <row r="25" spans="2:7" x14ac:dyDescent="0.25">
      <c r="B25" s="15" t="s">
        <v>17</v>
      </c>
      <c r="C25" s="33"/>
      <c r="D25" s="33"/>
      <c r="E25" s="48">
        <v>0</v>
      </c>
      <c r="F25" s="6"/>
      <c r="G25" s="1"/>
    </row>
    <row r="26" spans="2:7" x14ac:dyDescent="0.25">
      <c r="B26" s="4" t="s">
        <v>25</v>
      </c>
      <c r="C26" s="32">
        <v>300128</v>
      </c>
      <c r="D26" s="35">
        <v>31</v>
      </c>
      <c r="E26" s="48">
        <v>9303.9680000000008</v>
      </c>
      <c r="F26" s="6"/>
      <c r="G26" s="1"/>
    </row>
    <row r="27" spans="2:7" x14ac:dyDescent="0.25">
      <c r="B27" s="3" t="s">
        <v>18</v>
      </c>
      <c r="C27" s="36">
        <v>1450</v>
      </c>
      <c r="D27" s="37">
        <v>300</v>
      </c>
      <c r="E27" s="49">
        <v>435</v>
      </c>
      <c r="F27" s="6"/>
      <c r="G27" s="1"/>
    </row>
    <row r="28" spans="2:7" ht="15.75" x14ac:dyDescent="0.25">
      <c r="B28" s="19" t="s">
        <v>19</v>
      </c>
      <c r="C28" s="38"/>
      <c r="D28" s="39"/>
      <c r="E28" s="50">
        <v>49370.368000000002</v>
      </c>
      <c r="F28" s="45"/>
      <c r="G28" s="21"/>
    </row>
    <row r="29" spans="2:7" x14ac:dyDescent="0.25">
      <c r="B29" s="59"/>
      <c r="C29" s="1"/>
      <c r="D29" s="40"/>
      <c r="E29" s="52"/>
      <c r="F29" s="6"/>
      <c r="G29" s="1"/>
    </row>
    <row r="30" spans="2:7" x14ac:dyDescent="0.25">
      <c r="B30" s="15" t="s">
        <v>20</v>
      </c>
      <c r="C30" s="30">
        <v>64.976717347253725</v>
      </c>
      <c r="D30" s="30">
        <v>20000</v>
      </c>
      <c r="E30" s="31">
        <v>1299.5343469450743</v>
      </c>
      <c r="F30" s="46"/>
      <c r="G30" s="1"/>
    </row>
    <row r="31" spans="2:7" x14ac:dyDescent="0.25">
      <c r="B31" s="15" t="s">
        <v>21</v>
      </c>
      <c r="C31" s="30">
        <v>271490.48625792807</v>
      </c>
      <c r="D31" s="74">
        <v>15</v>
      </c>
      <c r="E31" s="31">
        <v>4072.3572938689213</v>
      </c>
      <c r="F31" s="46"/>
      <c r="G31" s="1"/>
    </row>
    <row r="32" spans="2:7" x14ac:dyDescent="0.25">
      <c r="B32" s="15" t="s">
        <v>67</v>
      </c>
      <c r="C32" s="30">
        <v>6425.4722222222226</v>
      </c>
      <c r="D32" s="78">
        <v>2500</v>
      </c>
      <c r="E32" s="31">
        <v>16063.680555555557</v>
      </c>
      <c r="F32" s="46"/>
      <c r="G32" s="1"/>
    </row>
    <row r="33" spans="2:7" x14ac:dyDescent="0.25">
      <c r="B33" s="42" t="s">
        <v>22</v>
      </c>
      <c r="C33" s="43">
        <v>12</v>
      </c>
      <c r="D33" s="75">
        <v>5000</v>
      </c>
      <c r="E33" s="53">
        <v>60</v>
      </c>
      <c r="F33" s="46"/>
      <c r="G33" s="1"/>
    </row>
    <row r="34" spans="2:7" x14ac:dyDescent="0.25">
      <c r="B34" s="42" t="s">
        <v>65</v>
      </c>
      <c r="C34" s="43"/>
      <c r="D34" s="79">
        <v>0.6</v>
      </c>
      <c r="E34" s="53">
        <v>-162.89429175475686</v>
      </c>
      <c r="F34" s="46"/>
      <c r="G34" s="1"/>
    </row>
    <row r="35" spans="2:7" ht="15.75" x14ac:dyDescent="0.25">
      <c r="B35" s="22" t="s">
        <v>29</v>
      </c>
      <c r="C35" s="20"/>
      <c r="D35" s="20"/>
      <c r="E35" s="24">
        <v>21332.677904614797</v>
      </c>
      <c r="F35" s="6"/>
      <c r="G35" s="1"/>
    </row>
    <row r="36" spans="2:7" ht="15.75" x14ac:dyDescent="0.25">
      <c r="B36" s="58"/>
      <c r="C36" s="1"/>
      <c r="D36" s="1"/>
      <c r="E36" s="54"/>
      <c r="F36" s="45"/>
      <c r="G36" s="23"/>
    </row>
    <row r="37" spans="2:7" x14ac:dyDescent="0.25">
      <c r="B37" s="15" t="s">
        <v>30</v>
      </c>
      <c r="C37" s="1"/>
      <c r="D37" s="1"/>
      <c r="E37" s="51"/>
      <c r="F37" s="89"/>
      <c r="G37" s="18"/>
    </row>
    <row r="38" spans="2:7" x14ac:dyDescent="0.25">
      <c r="B38" s="16" t="s">
        <v>34</v>
      </c>
      <c r="C38" s="3"/>
      <c r="D38" s="3"/>
      <c r="E38" s="55">
        <v>400</v>
      </c>
      <c r="F38" s="90"/>
      <c r="G38" s="1"/>
    </row>
    <row r="39" spans="2:7" x14ac:dyDescent="0.25">
      <c r="B39" s="16" t="s">
        <v>33</v>
      </c>
      <c r="C39" s="3"/>
      <c r="D39" s="3"/>
      <c r="E39" s="55">
        <v>200</v>
      </c>
      <c r="F39" s="90"/>
      <c r="G39" s="1"/>
    </row>
    <row r="40" spans="2:7" x14ac:dyDescent="0.25">
      <c r="B40" s="16" t="s">
        <v>35</v>
      </c>
      <c r="C40" s="3"/>
      <c r="D40" s="3"/>
      <c r="E40" s="55">
        <v>300</v>
      </c>
      <c r="F40" s="6"/>
      <c r="G40" s="1"/>
    </row>
    <row r="41" spans="2:7" x14ac:dyDescent="0.25">
      <c r="B41" s="3" t="s">
        <v>69</v>
      </c>
      <c r="C41" s="3"/>
      <c r="D41" s="3"/>
      <c r="E41" s="55">
        <v>555</v>
      </c>
      <c r="F41" s="6"/>
      <c r="G41" s="1"/>
    </row>
    <row r="42" spans="2:7" x14ac:dyDescent="0.25">
      <c r="B42" s="17" t="s">
        <v>31</v>
      </c>
      <c r="C42" s="3"/>
      <c r="D42" s="3"/>
      <c r="E42" s="55">
        <v>100</v>
      </c>
      <c r="F42" s="6"/>
      <c r="G42" s="1"/>
    </row>
    <row r="43" spans="2:7" x14ac:dyDescent="0.25">
      <c r="B43" s="15" t="s">
        <v>32</v>
      </c>
      <c r="C43" s="3"/>
      <c r="D43" s="3"/>
      <c r="E43" s="62">
        <v>1555</v>
      </c>
      <c r="F43" s="44"/>
      <c r="G43" s="1"/>
    </row>
    <row r="44" spans="2:7" x14ac:dyDescent="0.25">
      <c r="B44" s="15" t="s">
        <v>36</v>
      </c>
      <c r="C44" s="3"/>
      <c r="D44" s="3"/>
      <c r="E44" s="63">
        <v>800</v>
      </c>
      <c r="F44" s="44"/>
      <c r="G44" s="1"/>
    </row>
    <row r="45" spans="2:7" x14ac:dyDescent="0.25">
      <c r="B45" s="17" t="s">
        <v>37</v>
      </c>
      <c r="C45" s="3" t="s">
        <v>8</v>
      </c>
      <c r="D45" s="3"/>
      <c r="E45" s="55">
        <v>400</v>
      </c>
      <c r="F45" s="6"/>
      <c r="G45" s="1"/>
    </row>
    <row r="46" spans="2:7" x14ac:dyDescent="0.25">
      <c r="B46" s="17" t="s">
        <v>38</v>
      </c>
      <c r="C46" s="3" t="s">
        <v>8</v>
      </c>
      <c r="D46" s="3"/>
      <c r="E46" s="55">
        <v>500</v>
      </c>
      <c r="F46" s="6"/>
      <c r="G46" s="1"/>
    </row>
    <row r="47" spans="2:7" x14ac:dyDescent="0.25">
      <c r="B47" s="17" t="s">
        <v>39</v>
      </c>
      <c r="C47" s="3"/>
      <c r="D47" s="3"/>
      <c r="E47" s="55">
        <v>100</v>
      </c>
      <c r="F47" s="6"/>
      <c r="G47" s="1"/>
    </row>
    <row r="48" spans="2:7" x14ac:dyDescent="0.25">
      <c r="B48" s="15" t="s">
        <v>40</v>
      </c>
      <c r="C48" s="3"/>
      <c r="D48" s="3"/>
      <c r="E48" s="63">
        <v>1000</v>
      </c>
      <c r="F48" s="44"/>
      <c r="G48" s="1"/>
    </row>
    <row r="49" spans="2:7" x14ac:dyDescent="0.25">
      <c r="B49" s="15" t="s">
        <v>41</v>
      </c>
      <c r="C49" s="3"/>
      <c r="D49" s="3"/>
      <c r="E49" s="63">
        <v>100</v>
      </c>
      <c r="F49" s="44"/>
      <c r="G49" s="1"/>
    </row>
    <row r="50" spans="2:7" x14ac:dyDescent="0.25">
      <c r="B50" s="15" t="s">
        <v>70</v>
      </c>
      <c r="C50" s="3"/>
      <c r="D50" s="3"/>
      <c r="E50" s="63">
        <v>100</v>
      </c>
      <c r="F50" s="44"/>
      <c r="G50" s="1"/>
    </row>
    <row r="51" spans="2:7" x14ac:dyDescent="0.25">
      <c r="B51" s="15" t="s">
        <v>42</v>
      </c>
      <c r="C51" s="3"/>
      <c r="D51" s="3"/>
      <c r="E51" s="63">
        <v>185</v>
      </c>
      <c r="F51" s="44"/>
      <c r="G51" s="1"/>
    </row>
    <row r="52" spans="2:7" x14ac:dyDescent="0.25">
      <c r="B52" s="15" t="s">
        <v>43</v>
      </c>
      <c r="C52" s="3"/>
      <c r="D52" s="3"/>
      <c r="E52" s="63">
        <v>56</v>
      </c>
      <c r="F52" s="44"/>
      <c r="G52" s="1"/>
    </row>
    <row r="53" spans="2:7" x14ac:dyDescent="0.25">
      <c r="B53" s="64" t="s">
        <v>44</v>
      </c>
      <c r="C53" s="2"/>
      <c r="D53" s="2"/>
      <c r="E53" s="65">
        <v>100</v>
      </c>
      <c r="F53" s="44"/>
      <c r="G53" s="1"/>
    </row>
    <row r="54" spans="2:7" x14ac:dyDescent="0.25">
      <c r="B54" s="64" t="s">
        <v>53</v>
      </c>
      <c r="C54" s="3"/>
      <c r="D54" s="3"/>
      <c r="E54" s="63">
        <v>300</v>
      </c>
      <c r="F54" s="44"/>
      <c r="G54" s="1"/>
    </row>
    <row r="55" spans="2:7" ht="15.75" x14ac:dyDescent="0.25">
      <c r="B55" s="15" t="s">
        <v>45</v>
      </c>
      <c r="C55" s="20"/>
      <c r="D55" s="20"/>
      <c r="E55" s="63">
        <v>100</v>
      </c>
      <c r="F55" s="44"/>
      <c r="G55" s="1"/>
    </row>
    <row r="56" spans="2:7" ht="15.75" x14ac:dyDescent="0.25">
      <c r="B56" s="17" t="s">
        <v>46</v>
      </c>
      <c r="C56" s="3"/>
      <c r="D56" s="3"/>
      <c r="E56" s="66">
        <v>25</v>
      </c>
      <c r="F56" s="6"/>
      <c r="G56" s="23"/>
    </row>
    <row r="57" spans="2:7" ht="15.75" x14ac:dyDescent="0.25">
      <c r="B57" s="17" t="s">
        <v>63</v>
      </c>
      <c r="C57" s="3"/>
      <c r="D57" s="3"/>
      <c r="E57" s="56">
        <v>100</v>
      </c>
      <c r="F57" s="45"/>
      <c r="G57" s="18"/>
    </row>
    <row r="58" spans="2:7" x14ac:dyDescent="0.25">
      <c r="B58" s="17" t="s">
        <v>64</v>
      </c>
      <c r="C58" s="3"/>
      <c r="D58" s="3"/>
      <c r="E58" s="56"/>
      <c r="F58" s="44"/>
      <c r="G58" s="1"/>
    </row>
    <row r="59" spans="2:7" x14ac:dyDescent="0.25">
      <c r="B59" s="17" t="s">
        <v>47</v>
      </c>
      <c r="C59" s="3"/>
      <c r="D59" s="3"/>
      <c r="E59" s="56">
        <v>350</v>
      </c>
      <c r="F59" s="6"/>
      <c r="G59" s="1"/>
    </row>
    <row r="60" spans="2:7" x14ac:dyDescent="0.25">
      <c r="B60" s="17" t="s">
        <v>48</v>
      </c>
      <c r="C60" s="3"/>
      <c r="D60" s="3"/>
      <c r="E60" s="56">
        <v>75</v>
      </c>
      <c r="F60" s="6"/>
      <c r="G60" s="1"/>
    </row>
    <row r="61" spans="2:7" x14ac:dyDescent="0.25">
      <c r="B61" s="15" t="s">
        <v>49</v>
      </c>
      <c r="C61" s="3"/>
      <c r="D61" s="3"/>
      <c r="E61" s="67">
        <v>550</v>
      </c>
      <c r="F61" s="44"/>
      <c r="G61" s="1"/>
    </row>
    <row r="62" spans="2:7" x14ac:dyDescent="0.25">
      <c r="B62" s="17" t="s">
        <v>50</v>
      </c>
      <c r="C62" s="3"/>
      <c r="D62" s="3"/>
      <c r="E62" s="56">
        <v>-30</v>
      </c>
      <c r="F62" s="6"/>
      <c r="G62" s="1"/>
    </row>
    <row r="63" spans="2:7" x14ac:dyDescent="0.25">
      <c r="B63" s="17" t="s">
        <v>51</v>
      </c>
      <c r="C63" s="3"/>
      <c r="D63" s="3"/>
      <c r="E63" s="56">
        <v>-38</v>
      </c>
      <c r="F63" s="47"/>
      <c r="G63" s="1"/>
    </row>
    <row r="64" spans="2:7" x14ac:dyDescent="0.25">
      <c r="B64" s="15" t="s">
        <v>52</v>
      </c>
      <c r="C64" s="3"/>
      <c r="D64" s="3"/>
      <c r="E64" s="68">
        <v>-68</v>
      </c>
      <c r="F64" s="69"/>
      <c r="G64" s="1"/>
    </row>
    <row r="65" spans="2:7" x14ac:dyDescent="0.25">
      <c r="B65" s="17" t="s">
        <v>54</v>
      </c>
      <c r="C65" s="3"/>
      <c r="D65" s="3"/>
      <c r="E65" s="56">
        <v>0</v>
      </c>
      <c r="F65" s="69"/>
      <c r="G65" s="1"/>
    </row>
    <row r="66" spans="2:7" x14ac:dyDescent="0.25">
      <c r="B66" s="3" t="s">
        <v>72</v>
      </c>
      <c r="C66" s="3"/>
      <c r="D66" s="3"/>
      <c r="E66" s="56">
        <v>1850</v>
      </c>
      <c r="F66" s="6"/>
      <c r="G66" s="1"/>
    </row>
    <row r="67" spans="2:7" x14ac:dyDescent="0.25">
      <c r="B67" s="3" t="s">
        <v>73</v>
      </c>
      <c r="C67" s="3"/>
      <c r="D67" s="3"/>
      <c r="E67" s="56">
        <v>400</v>
      </c>
      <c r="F67" s="6"/>
      <c r="G67" s="1"/>
    </row>
    <row r="68" spans="2:7" x14ac:dyDescent="0.25">
      <c r="B68" s="3" t="s">
        <v>71</v>
      </c>
      <c r="C68" s="3"/>
      <c r="D68" s="3"/>
      <c r="E68" s="56">
        <v>530</v>
      </c>
      <c r="F68" s="6"/>
      <c r="G68" s="1"/>
    </row>
    <row r="69" spans="2:7" ht="15" customHeight="1" x14ac:dyDescent="0.25">
      <c r="B69" s="64" t="s">
        <v>55</v>
      </c>
      <c r="C69" s="2"/>
      <c r="D69" s="2"/>
      <c r="E69" s="57">
        <v>2780</v>
      </c>
      <c r="F69" s="44"/>
      <c r="G69" s="1"/>
    </row>
    <row r="70" spans="2:7" ht="15.75" x14ac:dyDescent="0.25">
      <c r="B70" s="15" t="s">
        <v>56</v>
      </c>
      <c r="C70" s="20"/>
      <c r="D70" s="20"/>
      <c r="E70" s="70">
        <v>2000</v>
      </c>
      <c r="F70" s="44"/>
      <c r="G70" s="1"/>
    </row>
    <row r="71" spans="2:7" ht="15.75" x14ac:dyDescent="0.25">
      <c r="B71" s="71" t="s">
        <v>57</v>
      </c>
      <c r="C71" s="3"/>
      <c r="D71" s="3"/>
      <c r="E71" s="70">
        <v>75</v>
      </c>
      <c r="F71" s="44"/>
      <c r="G71" s="23"/>
    </row>
    <row r="72" spans="2:7" ht="15.75" customHeight="1" x14ac:dyDescent="0.25">
      <c r="B72" s="15" t="s">
        <v>58</v>
      </c>
      <c r="C72" s="20"/>
      <c r="D72" s="20"/>
      <c r="E72" s="60">
        <v>275</v>
      </c>
      <c r="F72" s="44"/>
      <c r="G72" s="18"/>
    </row>
    <row r="73" spans="2:7" ht="15.75" customHeight="1" x14ac:dyDescent="0.25">
      <c r="B73" s="15" t="s">
        <v>74</v>
      </c>
      <c r="C73" s="20"/>
      <c r="D73" s="20"/>
      <c r="E73" s="60">
        <v>6200</v>
      </c>
      <c r="F73" s="44"/>
      <c r="G73" s="23"/>
    </row>
    <row r="74" spans="2:7" ht="15.75" x14ac:dyDescent="0.25">
      <c r="B74" s="64" t="s">
        <v>59</v>
      </c>
      <c r="C74" s="20"/>
      <c r="D74" s="20"/>
      <c r="E74" s="60">
        <v>11930</v>
      </c>
      <c r="F74" s="45"/>
      <c r="G74" s="23"/>
    </row>
    <row r="75" spans="2:7" ht="15.75" x14ac:dyDescent="0.25">
      <c r="B75" s="22" t="s">
        <v>23</v>
      </c>
      <c r="C75" s="20"/>
      <c r="D75" s="20"/>
      <c r="E75" s="72">
        <v>0</v>
      </c>
      <c r="F75" s="45"/>
      <c r="G75" s="23"/>
    </row>
    <row r="76" spans="2:7" ht="20.25" x14ac:dyDescent="0.3">
      <c r="B76" s="26" t="s">
        <v>24</v>
      </c>
      <c r="C76" s="27" t="s">
        <v>8</v>
      </c>
      <c r="D76" s="27" t="s">
        <v>8</v>
      </c>
      <c r="E76" s="73">
        <v>-0.3099046147945046</v>
      </c>
      <c r="F76" s="45"/>
      <c r="G76" s="21"/>
    </row>
  </sheetData>
  <mergeCells count="7">
    <mergeCell ref="F37:F39"/>
    <mergeCell ref="C21:E21"/>
    <mergeCell ref="B5:C5"/>
    <mergeCell ref="F13:F14"/>
    <mergeCell ref="E13:E14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8" scale="97" orientation="portrait" copies="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15"/>
  <sheetViews>
    <sheetView topLeftCell="B1" workbookViewId="0">
      <selection activeCell="H7" sqref="H7"/>
    </sheetView>
  </sheetViews>
  <sheetFormatPr defaultRowHeight="15" x14ac:dyDescent="0.25"/>
  <cols>
    <col min="11" max="11" width="12.7109375" bestFit="1" customWidth="1"/>
    <col min="21" max="24" width="9.140625" style="41"/>
  </cols>
  <sheetData>
    <row r="2" spans="2:24" x14ac:dyDescent="0.25">
      <c r="K2" t="s">
        <v>80</v>
      </c>
      <c r="P2" t="s">
        <v>71</v>
      </c>
      <c r="U2" s="41" t="s">
        <v>86</v>
      </c>
    </row>
    <row r="4" spans="2:24" x14ac:dyDescent="0.25">
      <c r="B4" s="41"/>
      <c r="C4" s="41"/>
      <c r="D4" s="41"/>
      <c r="E4" s="41"/>
      <c r="F4" s="80" t="s">
        <v>79</v>
      </c>
      <c r="G4" s="80" t="s">
        <v>80</v>
      </c>
      <c r="H4" s="80" t="s">
        <v>81</v>
      </c>
      <c r="K4" s="81" t="s">
        <v>75</v>
      </c>
      <c r="L4" s="81" t="s">
        <v>76</v>
      </c>
      <c r="M4" s="81" t="s">
        <v>77</v>
      </c>
      <c r="N4" s="81" t="s">
        <v>78</v>
      </c>
      <c r="P4" s="81" t="s">
        <v>75</v>
      </c>
      <c r="Q4" s="81" t="s">
        <v>76</v>
      </c>
      <c r="R4" s="81" t="s">
        <v>77</v>
      </c>
      <c r="S4" s="81" t="s">
        <v>78</v>
      </c>
      <c r="U4" s="81" t="s">
        <v>75</v>
      </c>
      <c r="V4" s="81" t="s">
        <v>76</v>
      </c>
      <c r="W4" s="81" t="s">
        <v>77</v>
      </c>
      <c r="X4" s="81" t="s">
        <v>78</v>
      </c>
    </row>
    <row r="5" spans="2:24" x14ac:dyDescent="0.25">
      <c r="B5" s="41"/>
      <c r="C5" s="41"/>
      <c r="D5" s="41"/>
      <c r="E5" s="41"/>
      <c r="F5" s="41"/>
      <c r="G5" s="41"/>
      <c r="H5" s="41"/>
    </row>
    <row r="6" spans="2:24" x14ac:dyDescent="0.25">
      <c r="B6" s="41"/>
      <c r="C6" s="41" t="s">
        <v>82</v>
      </c>
      <c r="D6" s="41"/>
      <c r="E6" s="41"/>
      <c r="F6" s="41">
        <v>3200</v>
      </c>
      <c r="G6" s="41">
        <v>1419</v>
      </c>
      <c r="H6" s="41">
        <v>174</v>
      </c>
      <c r="I6" s="41">
        <f>SUM(G6:H6)</f>
        <v>1593</v>
      </c>
      <c r="K6">
        <f>$G$6*0.94</f>
        <v>1333.86</v>
      </c>
      <c r="L6">
        <f>G6*0.04</f>
        <v>56.76</v>
      </c>
      <c r="M6">
        <f>G6*0.01</f>
        <v>14.19</v>
      </c>
      <c r="N6">
        <f>G6*0.01</f>
        <v>14.19</v>
      </c>
      <c r="P6">
        <f>$H$6*0.94</f>
        <v>163.56</v>
      </c>
      <c r="Q6">
        <f>H6*0.04</f>
        <v>6.96</v>
      </c>
      <c r="R6">
        <f>H6*0.01</f>
        <v>1.74</v>
      </c>
      <c r="S6">
        <f>H6*0.01</f>
        <v>1.74</v>
      </c>
      <c r="U6" s="41">
        <f>$F$6*0.94</f>
        <v>3008</v>
      </c>
      <c r="V6" s="41">
        <f>$F$6*0.04</f>
        <v>128</v>
      </c>
      <c r="W6" s="41">
        <f>$F$6*0.01</f>
        <v>32</v>
      </c>
      <c r="X6" s="41">
        <f>$F$6*0.01</f>
        <v>32</v>
      </c>
    </row>
    <row r="7" spans="2:24" x14ac:dyDescent="0.25">
      <c r="B7" s="41"/>
      <c r="C7" s="41" t="s">
        <v>83</v>
      </c>
      <c r="D7" s="41"/>
      <c r="E7" s="41"/>
      <c r="F7" s="41">
        <v>1610</v>
      </c>
      <c r="G7" s="41">
        <v>172</v>
      </c>
      <c r="H7" s="41">
        <v>222</v>
      </c>
      <c r="I7" s="41">
        <f>SUM(G7:H7)</f>
        <v>394</v>
      </c>
      <c r="K7" s="41">
        <f>G7</f>
        <v>172</v>
      </c>
      <c r="P7" s="41">
        <f>H7</f>
        <v>222</v>
      </c>
      <c r="U7" s="41">
        <f>F7</f>
        <v>1610</v>
      </c>
    </row>
    <row r="8" spans="2:24" x14ac:dyDescent="0.25">
      <c r="B8" s="41"/>
      <c r="C8" s="41" t="s">
        <v>84</v>
      </c>
      <c r="D8" s="41"/>
      <c r="E8" s="41"/>
      <c r="F8" s="41">
        <v>990</v>
      </c>
      <c r="G8" s="41">
        <v>6</v>
      </c>
      <c r="H8" s="41">
        <v>60</v>
      </c>
      <c r="I8" s="41">
        <f>SUM(G8:H8)</f>
        <v>66</v>
      </c>
      <c r="K8" s="41">
        <f>G8</f>
        <v>6</v>
      </c>
      <c r="P8" s="41">
        <f>H8</f>
        <v>60</v>
      </c>
      <c r="U8" s="41">
        <f>F8</f>
        <v>990</v>
      </c>
    </row>
    <row r="9" spans="2:24" x14ac:dyDescent="0.25">
      <c r="B9" s="41"/>
      <c r="C9" s="41"/>
      <c r="D9" s="41"/>
      <c r="E9" s="41"/>
      <c r="F9" s="41"/>
      <c r="G9" s="41"/>
      <c r="H9" s="41"/>
      <c r="I9" s="41"/>
    </row>
    <row r="10" spans="2:24" x14ac:dyDescent="0.25">
      <c r="B10" s="41"/>
      <c r="C10" s="41" t="s">
        <v>85</v>
      </c>
      <c r="D10" s="41"/>
      <c r="E10" s="41"/>
      <c r="F10" s="41">
        <v>400</v>
      </c>
      <c r="G10" s="41">
        <v>220</v>
      </c>
      <c r="H10" s="41">
        <v>74</v>
      </c>
      <c r="I10" s="41">
        <f>SUM(G10:H10)</f>
        <v>294</v>
      </c>
      <c r="K10">
        <f>G10/2</f>
        <v>110</v>
      </c>
      <c r="L10">
        <f>K10</f>
        <v>110</v>
      </c>
      <c r="P10">
        <f>H10/2</f>
        <v>37</v>
      </c>
      <c r="Q10">
        <f>P10</f>
        <v>37</v>
      </c>
      <c r="U10" s="41">
        <f>F10/2</f>
        <v>200</v>
      </c>
      <c r="V10" s="41">
        <f>U10</f>
        <v>200</v>
      </c>
    </row>
    <row r="11" spans="2:24" x14ac:dyDescent="0.25">
      <c r="B11" s="41"/>
      <c r="C11" s="41" t="s">
        <v>87</v>
      </c>
      <c r="D11" s="41"/>
      <c r="E11" s="41"/>
      <c r="F11" s="41"/>
      <c r="G11" s="41">
        <v>33</v>
      </c>
      <c r="H11" s="41"/>
      <c r="I11" s="41">
        <f>SUM(G11:H11)</f>
        <v>33</v>
      </c>
      <c r="N11" s="41">
        <f>G11</f>
        <v>33</v>
      </c>
    </row>
    <row r="12" spans="2:24" x14ac:dyDescent="0.25">
      <c r="B12" s="41"/>
      <c r="C12" s="41"/>
      <c r="D12" s="41"/>
      <c r="E12" s="41"/>
      <c r="F12" s="41"/>
      <c r="G12" s="41"/>
      <c r="H12" s="41"/>
    </row>
    <row r="13" spans="2:24" x14ac:dyDescent="0.25">
      <c r="B13" s="41"/>
      <c r="C13" s="41"/>
      <c r="D13" s="41"/>
      <c r="E13" s="41"/>
      <c r="F13" s="41">
        <f>SUM(F6:F12)</f>
        <v>6200</v>
      </c>
      <c r="G13" s="41">
        <f t="shared" ref="G13:H13" si="0">SUM(G6:G12)</f>
        <v>1850</v>
      </c>
      <c r="H13" s="41">
        <f t="shared" si="0"/>
        <v>530</v>
      </c>
      <c r="K13">
        <f>SUM(K6:K12)</f>
        <v>1621.86</v>
      </c>
      <c r="L13">
        <f t="shared" ref="L13:N13" si="1">SUM(L6:L12)</f>
        <v>166.76</v>
      </c>
      <c r="M13">
        <f t="shared" si="1"/>
        <v>14.19</v>
      </c>
      <c r="N13">
        <f t="shared" si="1"/>
        <v>47.19</v>
      </c>
      <c r="P13">
        <f>SUM(P6:P12)</f>
        <v>482.56</v>
      </c>
      <c r="Q13">
        <f t="shared" ref="Q13" si="2">SUM(Q6:Q12)</f>
        <v>43.96</v>
      </c>
      <c r="R13">
        <f t="shared" ref="R13" si="3">SUM(R6:R12)</f>
        <v>1.74</v>
      </c>
      <c r="S13">
        <f t="shared" ref="S13" si="4">SUM(S6:S12)</f>
        <v>1.74</v>
      </c>
      <c r="U13" s="41">
        <f t="shared" ref="U13" si="5">SUM(U6:U12)</f>
        <v>5808</v>
      </c>
      <c r="V13" s="41">
        <f t="shared" ref="V13" si="6">SUM(V6:V12)</f>
        <v>328</v>
      </c>
      <c r="W13" s="41">
        <f t="shared" ref="W13" si="7">SUM(W6:W12)</f>
        <v>32</v>
      </c>
      <c r="X13" s="41">
        <f t="shared" ref="X13" si="8">SUM(X6:X12)</f>
        <v>32</v>
      </c>
    </row>
    <row r="15" spans="2:24" x14ac:dyDescent="0.25">
      <c r="K15" s="82">
        <f>ROUND(K13,0)</f>
        <v>1622</v>
      </c>
      <c r="L15" s="82">
        <f>ROUND(L13,0)</f>
        <v>167</v>
      </c>
      <c r="M15" s="82">
        <f>ROUND(M13,0)</f>
        <v>14</v>
      </c>
      <c r="N15" s="82">
        <f>ROUND(N13,0)</f>
        <v>47</v>
      </c>
      <c r="P15" s="82">
        <f>ROUND(P13,0)</f>
        <v>483</v>
      </c>
      <c r="Q15" s="82">
        <f>ROUND(Q13,0)</f>
        <v>44</v>
      </c>
      <c r="R15" s="82">
        <f>ROUND(R13,0)</f>
        <v>2</v>
      </c>
      <c r="S15" s="82">
        <f>ROUND(S13,0)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Kommunekredit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John Kaptain</cp:lastModifiedBy>
  <cp:lastPrinted>2023-05-09T09:11:40Z</cp:lastPrinted>
  <dcterms:created xsi:type="dcterms:W3CDTF">2012-05-21T09:49:41Z</dcterms:created>
  <dcterms:modified xsi:type="dcterms:W3CDTF">2023-05-10T15:52:12Z</dcterms:modified>
</cp:coreProperties>
</file>